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" sheetId="1" r:id="rId5"/>
    <sheet state="visible" name="Invoices" sheetId="2" r:id="rId6"/>
  </sheets>
  <definedNames/>
  <calcPr/>
</workbook>
</file>

<file path=xl/sharedStrings.xml><?xml version="1.0" encoding="utf-8"?>
<sst xmlns="http://schemas.openxmlformats.org/spreadsheetml/2006/main" count="212" uniqueCount="138">
  <si>
    <t>Synthetic invoice workflow</t>
  </si>
  <si>
    <t>GBP only; formula checks added after native import.</t>
  </si>
  <si>
    <t>Reference date</t>
  </si>
  <si>
    <t>invoice_id</t>
  </si>
  <si>
    <t>client</t>
  </si>
  <si>
    <t>email</t>
  </si>
  <si>
    <t>status</t>
  </si>
  <si>
    <t>currency</t>
  </si>
  <si>
    <t>issued_on</t>
  </si>
  <si>
    <t>due_on</t>
  </si>
  <si>
    <t>amount_gbp</t>
  </si>
  <si>
    <t>payment_date</t>
  </si>
  <si>
    <t>notes</t>
  </si>
  <si>
    <t>Disposition</t>
  </si>
  <si>
    <t>Due date parsed</t>
  </si>
  <si>
    <t>Amount parsed</t>
  </si>
  <si>
    <t>INV001</t>
  </si>
  <si>
    <t>Oak</t>
  </si>
  <si>
    <t>tester1@example.com</t>
  </si>
  <si>
    <t>paid</t>
  </si>
  <si>
    <t>GBP</t>
  </si>
  <si>
    <t>Metric</t>
  </si>
  <si>
    <t>2026-09-01</t>
  </si>
  <si>
    <t>2026-09-20</t>
  </si>
  <si>
    <t>100.00</t>
  </si>
  <si>
    <t>Native result</t>
  </si>
  <si>
    <t>2026-09-18</t>
  </si>
  <si>
    <t>Paid in full</t>
  </si>
  <si>
    <t>Valid unique invoices</t>
  </si>
  <si>
    <t>Exact duplicates</t>
  </si>
  <si>
    <t>Quarantined rows</t>
  </si>
  <si>
    <t>Paid count</t>
  </si>
  <si>
    <t>Open count</t>
  </si>
  <si>
    <t>Void count</t>
  </si>
  <si>
    <t>Overdue open count</t>
  </si>
  <si>
    <t>INV002</t>
  </si>
  <si>
    <t>Birch</t>
  </si>
  <si>
    <t>tester2@example.com</t>
  </si>
  <si>
    <t>open</t>
  </si>
  <si>
    <t>2026-09-15</t>
  </si>
  <si>
    <t>2026-10-01</t>
  </si>
  <si>
    <t>250.00</t>
  </si>
  <si>
    <t>Please confirm, then archive</t>
  </si>
  <si>
    <t>INV003</t>
  </si>
  <si>
    <t>Cedar</t>
  </si>
  <si>
    <t>tester3@example.com</t>
  </si>
  <si>
    <t>2026-10-15</t>
  </si>
  <si>
    <t>89.50</t>
  </si>
  <si>
    <t>Café project</t>
  </si>
  <si>
    <t>Paid GBP</t>
  </si>
  <si>
    <t>INV004</t>
  </si>
  <si>
    <t>Elm</t>
  </si>
  <si>
    <t>tester4@example.com</t>
  </si>
  <si>
    <t>2026-10-05</t>
  </si>
  <si>
    <t>1200.00</t>
  </si>
  <si>
    <t>2026-10-04</t>
  </si>
  <si>
    <t>Invoice export</t>
  </si>
  <si>
    <t>INV005</t>
  </si>
  <si>
    <t>Outstanding GBP</t>
  </si>
  <si>
    <t>Fir</t>
  </si>
  <si>
    <t>tester5@example.com</t>
  </si>
  <si>
    <t>void</t>
  </si>
  <si>
    <t>75.00</t>
  </si>
  <si>
    <t>Cancelled</t>
  </si>
  <si>
    <t>INV006</t>
  </si>
  <si>
    <t>Maple</t>
  </si>
  <si>
    <t>tester6@example.com</t>
  </si>
  <si>
    <t>2026-10-09</t>
  </si>
  <si>
    <t>300.00</t>
  </si>
  <si>
    <t>Due today, not overdue</t>
  </si>
  <si>
    <t>Overdue GBP</t>
  </si>
  <si>
    <t>INV007</t>
  </si>
  <si>
    <t>Pine</t>
  </si>
  <si>
    <t>tester7@example.com</t>
  </si>
  <si>
    <t>49.99</t>
  </si>
  <si>
    <t>2026-09-29</t>
  </si>
  <si>
    <t>Two decimal places</t>
  </si>
  <si>
    <t>INV008</t>
  </si>
  <si>
    <t>Ash</t>
  </si>
  <si>
    <t>tester8@example.com</t>
  </si>
  <si>
    <t>2026-09-10</t>
  </si>
  <si>
    <t>2026-09-30</t>
  </si>
  <si>
    <t>Due today GBP</t>
  </si>
  <si>
    <t>150.00</t>
  </si>
  <si>
    <t>Overdue</t>
  </si>
  <si>
    <t>INV009</t>
  </si>
  <si>
    <t>Hazel</t>
  </si>
  <si>
    <t>tester9@example.com</t>
  </si>
  <si>
    <t>0.00</t>
  </si>
  <si>
    <t>Zero value is valid</t>
  </si>
  <si>
    <t>Future GBP</t>
  </si>
  <si>
    <t>INV010</t>
  </si>
  <si>
    <t>Willow</t>
  </si>
  <si>
    <t>tester10@example.com</t>
  </si>
  <si>
    <t>2026-09-25</t>
  </si>
  <si>
    <t>2026-10-08</t>
  </si>
  <si>
    <t>205.50</t>
  </si>
  <si>
    <t>Paid on due date</t>
  </si>
  <si>
    <t>INV011</t>
  </si>
  <si>
    <t>Beech</t>
  </si>
  <si>
    <t>tester11@example.com</t>
  </si>
  <si>
    <t>2026-10-20</t>
  </si>
  <si>
    <t>99.95</t>
  </si>
  <si>
    <t>Future due date</t>
  </si>
  <si>
    <t>INV012</t>
  </si>
  <si>
    <t>Alder</t>
  </si>
  <si>
    <t>tester12@example.com</t>
  </si>
  <si>
    <t>2026-10-07</t>
  </si>
  <si>
    <t>600.00</t>
  </si>
  <si>
    <t>Invalid ID</t>
  </si>
  <si>
    <t>tester13@example.com</t>
  </si>
  <si>
    <t>500.00</t>
  </si>
  <si>
    <t>Reject: missing ID</t>
  </si>
  <si>
    <t>INV013</t>
  </si>
  <si>
    <t>Negative</t>
  </si>
  <si>
    <t>tester14@example.com</t>
  </si>
  <si>
    <t>-12.00</t>
  </si>
  <si>
    <t>Reject: negative</t>
  </si>
  <si>
    <t>INV014</t>
  </si>
  <si>
    <t>Other currency</t>
  </si>
  <si>
    <t>tester15@example.com</t>
  </si>
  <si>
    <t>USD</t>
  </si>
  <si>
    <t>Quarantine: outside GBP scope</t>
  </si>
  <si>
    <t>INV015</t>
  </si>
  <si>
    <t>Invalid date</t>
  </si>
  <si>
    <t>tester16@example.com</t>
  </si>
  <si>
    <t>2026-13-05</t>
  </si>
  <si>
    <t>Reject: invalid date</t>
  </si>
  <si>
    <t>INV016</t>
  </si>
  <si>
    <t>Invalid status</t>
  </si>
  <si>
    <t>tester17@example.com</t>
  </si>
  <si>
    <t>draft</t>
  </si>
  <si>
    <t>110.00</t>
  </si>
  <si>
    <t>Reject: unknown status</t>
  </si>
  <si>
    <t>INV017</t>
  </si>
  <si>
    <t>Missing amount</t>
  </si>
  <si>
    <t>tester18@example.com</t>
  </si>
  <si>
    <t>Reject: missing amount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</si>
</sst>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&quot;GBP &quot;#,##0.00"/>
  </numFmts>
  <fonts count="5">
    <font>
      <sz val="11.0"/>
      <color rgb="FF000000"/>
      <name val="Carlito"/>
      <scheme val="minor"/>
    </font>
    <font>
      <sz val="10.0"/>
      <color rgb="FF000000"/>
      <name val="Arial"/>
    </font>
    <font>
      <b/>
      <sz val="14.0"/>
      <color rgb="FF000000"/>
      <name val="Arial"/>
    </font>
    <font>
      <b/>
      <sz val="10.0"/>
      <color rgb="FF000000"/>
      <name val="Arial"/>
    </font>
    <font>
      <b/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  <fill>
      <patternFill patternType="solid">
        <fgColor rgb="FFEDEDED"/>
        <bgColor rgb="FFEDEDED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Border="1" applyFill="1" applyFont="1"/>
    <xf borderId="0" fillId="3" fontId="4" numFmtId="0" xfId="0" applyAlignment="1" applyFill="1" applyFont="1">
      <alignment readingOrder="0"/>
    </xf>
    <xf borderId="0" fillId="0" fontId="1" numFmtId="164" xfId="0" applyFont="1" applyNumberFormat="1"/>
    <xf borderId="0" fillId="0" fontId="1" numFmtId="165" xfId="0" applyFont="1" applyNumberFormat="1"/>
    <xf borderId="0" fillId="0" fontId="1" numFmtId="165" xfId="0" applyFont="1" applyNumberFormat="1"/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36.63"/>
    <col customWidth="1" min="2" max="2" width="20.0"/>
    <col customWidth="1" min="3" max="26" width="8.63"/>
  </cols>
  <sheetData>
    <row r="1" ht="24.0" customHeight="1">
      <c r="A1" s="1"/>
      <c r="B1" s="1"/>
      <c r="C1" s="1"/>
      <c r="D1" s="1"/>
    </row>
    <row r="2" ht="24.0" customHeight="1">
      <c r="A2" s="2" t="s">
        <v>0</v>
      </c>
      <c r="B2" s="1"/>
      <c r="C2" s="1"/>
      <c r="D2" s="1"/>
    </row>
    <row r="3" ht="24.0" customHeight="1">
      <c r="A3" s="1" t="s">
        <v>1</v>
      </c>
      <c r="B3" s="1"/>
      <c r="C3" s="1"/>
      <c r="D3" s="1"/>
    </row>
    <row r="4" ht="24.0" customHeight="1">
      <c r="A4" s="1" t="s">
        <v>2</v>
      </c>
      <c r="B4" s="5">
        <f>DATE(2026,10,9)</f>
        <v>46304</v>
      </c>
      <c r="C4" s="1"/>
      <c r="D4" s="1"/>
    </row>
    <row r="5" ht="24.0" customHeight="1">
      <c r="A5" s="1"/>
      <c r="B5" s="1"/>
      <c r="C5" s="1"/>
      <c r="D5" s="1"/>
    </row>
    <row r="6" ht="24.0" customHeight="1">
      <c r="A6" s="3" t="s">
        <v>21</v>
      </c>
      <c r="B6" s="3" t="s">
        <v>25</v>
      </c>
      <c r="C6" s="1"/>
      <c r="D6" s="1"/>
    </row>
    <row r="7" ht="24.0" customHeight="1">
      <c r="A7" s="1"/>
      <c r="B7" s="1"/>
      <c r="C7" s="1"/>
      <c r="D7" s="1"/>
    </row>
    <row r="8" ht="24.0" customHeight="1">
      <c r="A8" s="1" t="s">
        <v>28</v>
      </c>
      <c r="B8" s="1">
        <f>COUNTIFS(Invoices!$K$2:$K$21,"valid")</f>
        <v>12</v>
      </c>
      <c r="C8" s="1"/>
      <c r="D8" s="1"/>
    </row>
    <row r="9" ht="24.0" customHeight="1">
      <c r="A9" s="1" t="s">
        <v>29</v>
      </c>
      <c r="B9" s="1">
        <f>COUNTIFS(Invoices!$K$2:$K$21,"duplicate")</f>
        <v>2</v>
      </c>
      <c r="C9" s="1"/>
      <c r="D9" s="1"/>
    </row>
    <row r="10" ht="24.0" customHeight="1">
      <c r="A10" s="1" t="s">
        <v>30</v>
      </c>
      <c r="B10" s="1">
        <f>COUNTIFS(Invoices!$K$2:$K$21,"quarantine")</f>
        <v>6</v>
      </c>
      <c r="C10" s="1"/>
      <c r="D10" s="1"/>
    </row>
    <row r="11" ht="24.0" customHeight="1">
      <c r="A11" s="1"/>
      <c r="B11" s="1"/>
      <c r="C11" s="1"/>
      <c r="D11" s="1"/>
    </row>
    <row r="12" ht="24.0" customHeight="1">
      <c r="A12" s="1" t="s">
        <v>31</v>
      </c>
      <c r="B12" s="1">
        <f>COUNTIFS(Invoices!$K$2:$K$21,"valid",Invoices!$D$2:$D$21,"paid")</f>
        <v>4</v>
      </c>
      <c r="C12" s="1"/>
      <c r="D12" s="1"/>
    </row>
    <row r="13" ht="24.0" customHeight="1">
      <c r="A13" s="1" t="s">
        <v>32</v>
      </c>
      <c r="B13" s="1">
        <f>COUNTIFS(Invoices!$K$2:$K$21,"valid",Invoices!$D$2:$D$21,"open")</f>
        <v>7</v>
      </c>
      <c r="C13" s="1"/>
      <c r="D13" s="1"/>
    </row>
    <row r="14" ht="24.0" customHeight="1">
      <c r="A14" s="1" t="s">
        <v>33</v>
      </c>
      <c r="B14" s="1">
        <f>COUNTIFS(Invoices!$K$2:$K$21,"valid",Invoices!$D$2:$D$21,"void")</f>
        <v>1</v>
      </c>
      <c r="C14" s="1"/>
      <c r="D14" s="1"/>
    </row>
    <row r="15" ht="24.0" customHeight="1">
      <c r="A15" s="1" t="s">
        <v>34</v>
      </c>
      <c r="B15" s="1">
        <f>COUNTIFS(Invoices!$K$2:$K$21,"valid",Invoices!$D$2:$D$21,"open",Invoices!$L$2:$L$21,"&lt;"&amp;$B$4)</f>
        <v>4</v>
      </c>
      <c r="C15" s="1"/>
      <c r="D15" s="1"/>
    </row>
    <row r="16" ht="24.0" customHeight="1">
      <c r="A16" s="1"/>
      <c r="B16" s="1"/>
      <c r="C16" s="1"/>
      <c r="D16" s="1"/>
    </row>
    <row r="17" ht="24.0" customHeight="1">
      <c r="A17" s="1" t="s">
        <v>49</v>
      </c>
      <c r="B17" s="7">
        <f>SUMIFS(Invoices!$M$2:$M$21,Invoices!$K$2:$K$21,"valid",Invoices!$D$2:$D$21,"paid")</f>
        <v>1555.49</v>
      </c>
      <c r="C17" s="1"/>
      <c r="D17" s="1"/>
    </row>
    <row r="18" ht="24.0" customHeight="1">
      <c r="A18" s="1" t="s">
        <v>58</v>
      </c>
      <c r="B18" s="7">
        <f>SUMIFS(Invoices!$M$2:$M$21,Invoices!$K$2:$K$21,"valid",Invoices!$D$2:$D$21,"open")</f>
        <v>1489.45</v>
      </c>
      <c r="C18" s="1"/>
      <c r="D18" s="1"/>
    </row>
    <row r="19" ht="24.0" customHeight="1">
      <c r="A19" s="1" t="s">
        <v>70</v>
      </c>
      <c r="B19" s="7">
        <f>SUMIFS(Invoices!$M$2:$M$21,Invoices!$K$2:$K$21,"valid",Invoices!$D$2:$D$21,"open",Invoices!$L$2:$L$21,"&lt;"&amp;$B$4)</f>
        <v>1000</v>
      </c>
      <c r="C19" s="1"/>
      <c r="D19" s="1"/>
    </row>
    <row r="20" ht="24.0" customHeight="1">
      <c r="A20" s="1" t="s">
        <v>82</v>
      </c>
      <c r="B20" s="7">
        <f>SUMIFS(Invoices!$M$2:$M$21,Invoices!$K$2:$K$21,"valid",Invoices!$D$2:$D$21,"open",Invoices!$L$2:$L$21,$B$4)</f>
        <v>300</v>
      </c>
      <c r="C20" s="1"/>
      <c r="D20" s="1"/>
    </row>
    <row r="21" ht="24.0" customHeight="1">
      <c r="A21" s="1" t="s">
        <v>90</v>
      </c>
      <c r="B21" s="7">
        <f>SUMIFS(Invoices!$M$2:$M$21,Invoices!$K$2:$K$21,"valid",Invoices!$D$2:$D$21,"open",Invoices!$L$2:$L$21,"&gt;"&amp;$B$4)</f>
        <v>189.45</v>
      </c>
      <c r="C21" s="1"/>
      <c r="D21" s="1"/>
    </row>
    <row r="22" ht="24.0" customHeight="1">
      <c r="A22" s="1"/>
      <c r="B22" s="1"/>
      <c r="C22" s="1"/>
      <c r="D22" s="1"/>
    </row>
    <row r="23" ht="24.0" customHeight="1">
      <c r="A23" s="1"/>
      <c r="B23" s="1"/>
      <c r="C23" s="1"/>
      <c r="D23" s="1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4.5"/>
    <col customWidth="1" min="2" max="3" width="20.0"/>
    <col customWidth="1" min="4" max="9" width="14.5"/>
    <col customWidth="1" min="10" max="10" width="25.5"/>
    <col customWidth="1" min="11" max="13" width="18.88"/>
    <col customWidth="1" min="14" max="26" width="8.63"/>
  </cols>
  <sheetData>
    <row r="1" ht="21.75" customHeight="1">
      <c r="A1" s="3" t="s">
        <v>3</v>
      </c>
      <c r="B1" s="3" t="s">
        <v>4</v>
      </c>
      <c r="C1" s="3" t="s">
        <v>5</v>
      </c>
      <c r="D1" s="3" t="s">
        <v>6</v>
      </c>
      <c r="E1" s="3" t="s">
        <v>7</v>
      </c>
      <c r="F1" s="3" t="s">
        <v>8</v>
      </c>
      <c r="G1" s="3" t="s">
        <v>9</v>
      </c>
      <c r="H1" s="3" t="s">
        <v>10</v>
      </c>
      <c r="I1" s="3" t="s">
        <v>11</v>
      </c>
      <c r="J1" s="3" t="s">
        <v>12</v>
      </c>
      <c r="K1" s="4" t="s">
        <v>13</v>
      </c>
      <c r="L1" s="4" t="s">
        <v>14</v>
      </c>
      <c r="M1" s="4" t="s">
        <v>15</v>
      </c>
      <c r="N1" s="1"/>
    </row>
    <row r="2" ht="21.75" customHeight="1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22</v>
      </c>
      <c r="G2" s="1" t="s">
        <v>23</v>
      </c>
      <c r="H2" s="1" t="s">
        <v>24</v>
      </c>
      <c r="I2" s="1" t="s">
        <v>26</v>
      </c>
      <c r="J2" s="1" t="s">
        <v>27</v>
      </c>
      <c r="K2" s="1" t="str">
        <f t="shared" ref="K2:K21" si="1">IF(A2="","quarantine",IF(OR(E2&lt;&gt;"GBP",NOT(OR(D2="paid",D2="open",D2="void")),H2="",IFERROR(VALUE(H2),-1)&lt;0,IFERROR(DATEVALUE(F2),0)=0,IFERROR(DATEVALUE(G2),0)=0),"quarantine",IF(COUNTIFS($A$2:A2,A2)&gt;1,"duplicate","valid")))</f>
        <v>valid</v>
      </c>
      <c r="L2" s="5">
        <f t="shared" ref="L2:L21" si="2">IF(K2="valid",DATEVALUE(G2),"")</f>
        <v>46285</v>
      </c>
      <c r="M2" s="6">
        <f t="shared" ref="M2:M21" si="3">IF(K2="valid",VALUE(H2),"")</f>
        <v>100</v>
      </c>
      <c r="N2" s="1"/>
    </row>
    <row r="3" ht="21.75" customHeight="1">
      <c r="A3" s="1" t="s">
        <v>35</v>
      </c>
      <c r="B3" s="1" t="s">
        <v>36</v>
      </c>
      <c r="C3" s="1" t="s">
        <v>37</v>
      </c>
      <c r="D3" s="1" t="s">
        <v>38</v>
      </c>
      <c r="E3" s="1" t="s">
        <v>20</v>
      </c>
      <c r="F3" s="1" t="s">
        <v>39</v>
      </c>
      <c r="G3" s="1" t="s">
        <v>40</v>
      </c>
      <c r="H3" s="1" t="s">
        <v>41</v>
      </c>
      <c r="I3" s="1"/>
      <c r="J3" s="1" t="s">
        <v>42</v>
      </c>
      <c r="K3" s="1" t="str">
        <f t="shared" si="1"/>
        <v>valid</v>
      </c>
      <c r="L3" s="5">
        <f t="shared" si="2"/>
        <v>46296</v>
      </c>
      <c r="M3" s="6">
        <f t="shared" si="3"/>
        <v>250</v>
      </c>
      <c r="N3" s="1"/>
    </row>
    <row r="4" ht="21.75" customHeight="1">
      <c r="A4" s="1" t="s">
        <v>43</v>
      </c>
      <c r="B4" s="1" t="s">
        <v>44</v>
      </c>
      <c r="C4" s="1" t="s">
        <v>45</v>
      </c>
      <c r="D4" s="1" t="s">
        <v>38</v>
      </c>
      <c r="E4" s="1" t="s">
        <v>20</v>
      </c>
      <c r="F4" s="1" t="s">
        <v>40</v>
      </c>
      <c r="G4" s="1" t="s">
        <v>46</v>
      </c>
      <c r="H4" s="1" t="s">
        <v>47</v>
      </c>
      <c r="I4" s="1"/>
      <c r="J4" s="1" t="s">
        <v>48</v>
      </c>
      <c r="K4" s="1" t="str">
        <f t="shared" si="1"/>
        <v>valid</v>
      </c>
      <c r="L4" s="5">
        <f t="shared" si="2"/>
        <v>46310</v>
      </c>
      <c r="M4" s="6">
        <f t="shared" si="3"/>
        <v>89.5</v>
      </c>
      <c r="N4" s="1"/>
    </row>
    <row r="5" ht="21.75" customHeight="1">
      <c r="A5" s="1" t="s">
        <v>50</v>
      </c>
      <c r="B5" s="1" t="s">
        <v>51</v>
      </c>
      <c r="C5" s="1" t="s">
        <v>52</v>
      </c>
      <c r="D5" s="1" t="s">
        <v>19</v>
      </c>
      <c r="E5" s="1" t="s">
        <v>20</v>
      </c>
      <c r="F5" s="1" t="s">
        <v>23</v>
      </c>
      <c r="G5" s="1" t="s">
        <v>53</v>
      </c>
      <c r="H5" s="1" t="s">
        <v>54</v>
      </c>
      <c r="I5" s="1" t="s">
        <v>55</v>
      </c>
      <c r="J5" s="1" t="s">
        <v>56</v>
      </c>
      <c r="K5" s="1" t="str">
        <f t="shared" si="1"/>
        <v>valid</v>
      </c>
      <c r="L5" s="5">
        <f t="shared" si="2"/>
        <v>46300</v>
      </c>
      <c r="M5" s="6">
        <f t="shared" si="3"/>
        <v>1200</v>
      </c>
      <c r="N5" s="1"/>
    </row>
    <row r="6" ht="21.75" customHeight="1">
      <c r="A6" s="1" t="s">
        <v>57</v>
      </c>
      <c r="B6" s="1" t="s">
        <v>59</v>
      </c>
      <c r="C6" s="1" t="s">
        <v>60</v>
      </c>
      <c r="D6" s="1" t="s">
        <v>61</v>
      </c>
      <c r="E6" s="1" t="s">
        <v>20</v>
      </c>
      <c r="F6" s="1" t="s">
        <v>23</v>
      </c>
      <c r="G6" s="1" t="s">
        <v>40</v>
      </c>
      <c r="H6" s="1" t="s">
        <v>62</v>
      </c>
      <c r="I6" s="1"/>
      <c r="J6" s="1" t="s">
        <v>63</v>
      </c>
      <c r="K6" s="1" t="str">
        <f t="shared" si="1"/>
        <v>valid</v>
      </c>
      <c r="L6" s="5">
        <f t="shared" si="2"/>
        <v>46296</v>
      </c>
      <c r="M6" s="6">
        <f t="shared" si="3"/>
        <v>75</v>
      </c>
      <c r="N6" s="1"/>
    </row>
    <row r="7" ht="21.75" customHeight="1">
      <c r="A7" s="1" t="s">
        <v>64</v>
      </c>
      <c r="B7" s="1" t="s">
        <v>65</v>
      </c>
      <c r="C7" s="1" t="s">
        <v>66</v>
      </c>
      <c r="D7" s="1" t="s">
        <v>38</v>
      </c>
      <c r="E7" s="1" t="s">
        <v>20</v>
      </c>
      <c r="F7" s="1" t="s">
        <v>40</v>
      </c>
      <c r="G7" s="1" t="s">
        <v>67</v>
      </c>
      <c r="H7" s="1" t="s">
        <v>68</v>
      </c>
      <c r="I7" s="1"/>
      <c r="J7" s="1" t="s">
        <v>69</v>
      </c>
      <c r="K7" s="1" t="str">
        <f t="shared" si="1"/>
        <v>valid</v>
      </c>
      <c r="L7" s="5">
        <f t="shared" si="2"/>
        <v>46304</v>
      </c>
      <c r="M7" s="6">
        <f t="shared" si="3"/>
        <v>300</v>
      </c>
      <c r="N7" s="1"/>
    </row>
    <row r="8" ht="21.75" customHeight="1">
      <c r="A8" s="1" t="s">
        <v>71</v>
      </c>
      <c r="B8" s="1" t="s">
        <v>72</v>
      </c>
      <c r="C8" s="1" t="s">
        <v>73</v>
      </c>
      <c r="D8" s="1" t="s">
        <v>19</v>
      </c>
      <c r="E8" s="1" t="s">
        <v>20</v>
      </c>
      <c r="F8" s="1" t="s">
        <v>23</v>
      </c>
      <c r="G8" s="1" t="s">
        <v>40</v>
      </c>
      <c r="H8" s="1" t="s">
        <v>74</v>
      </c>
      <c r="I8" s="1" t="s">
        <v>75</v>
      </c>
      <c r="J8" s="1" t="s">
        <v>76</v>
      </c>
      <c r="K8" s="1" t="str">
        <f t="shared" si="1"/>
        <v>valid</v>
      </c>
      <c r="L8" s="5">
        <f t="shared" si="2"/>
        <v>46296</v>
      </c>
      <c r="M8" s="6">
        <f t="shared" si="3"/>
        <v>49.99</v>
      </c>
      <c r="N8" s="1"/>
    </row>
    <row r="9" ht="21.75" customHeight="1">
      <c r="A9" s="1" t="s">
        <v>77</v>
      </c>
      <c r="B9" s="1" t="s">
        <v>78</v>
      </c>
      <c r="C9" s="1" t="s">
        <v>79</v>
      </c>
      <c r="D9" s="1" t="s">
        <v>38</v>
      </c>
      <c r="E9" s="1" t="s">
        <v>20</v>
      </c>
      <c r="F9" s="1" t="s">
        <v>80</v>
      </c>
      <c r="G9" s="1" t="s">
        <v>81</v>
      </c>
      <c r="H9" s="1" t="s">
        <v>83</v>
      </c>
      <c r="I9" s="1"/>
      <c r="J9" s="1" t="s">
        <v>84</v>
      </c>
      <c r="K9" s="1" t="str">
        <f t="shared" si="1"/>
        <v>valid</v>
      </c>
      <c r="L9" s="5">
        <f t="shared" si="2"/>
        <v>46295</v>
      </c>
      <c r="M9" s="6">
        <f t="shared" si="3"/>
        <v>150</v>
      </c>
      <c r="N9" s="1"/>
    </row>
    <row r="10" ht="21.75" customHeight="1">
      <c r="A10" s="1" t="s">
        <v>85</v>
      </c>
      <c r="B10" s="1" t="s">
        <v>86</v>
      </c>
      <c r="C10" s="1" t="s">
        <v>87</v>
      </c>
      <c r="D10" s="1" t="s">
        <v>38</v>
      </c>
      <c r="E10" s="1" t="s">
        <v>20</v>
      </c>
      <c r="F10" s="1" t="s">
        <v>80</v>
      </c>
      <c r="G10" s="1" t="s">
        <v>40</v>
      </c>
      <c r="H10" s="1" t="s">
        <v>88</v>
      </c>
      <c r="I10" s="1"/>
      <c r="J10" s="1" t="s">
        <v>89</v>
      </c>
      <c r="K10" s="1" t="str">
        <f t="shared" si="1"/>
        <v>valid</v>
      </c>
      <c r="L10" s="5">
        <f t="shared" si="2"/>
        <v>46296</v>
      </c>
      <c r="M10" s="6">
        <f t="shared" si="3"/>
        <v>0</v>
      </c>
      <c r="N10" s="1"/>
    </row>
    <row r="11" ht="21.75" customHeight="1">
      <c r="A11" s="1" t="s">
        <v>91</v>
      </c>
      <c r="B11" s="1" t="s">
        <v>92</v>
      </c>
      <c r="C11" s="1" t="s">
        <v>93</v>
      </c>
      <c r="D11" s="1" t="s">
        <v>19</v>
      </c>
      <c r="E11" s="1" t="s">
        <v>20</v>
      </c>
      <c r="F11" s="1" t="s">
        <v>94</v>
      </c>
      <c r="G11" s="1" t="s">
        <v>95</v>
      </c>
      <c r="H11" s="1" t="s">
        <v>96</v>
      </c>
      <c r="I11" s="1" t="s">
        <v>95</v>
      </c>
      <c r="J11" s="1" t="s">
        <v>97</v>
      </c>
      <c r="K11" s="1" t="str">
        <f t="shared" si="1"/>
        <v>valid</v>
      </c>
      <c r="L11" s="5">
        <f t="shared" si="2"/>
        <v>46303</v>
      </c>
      <c r="M11" s="6">
        <f t="shared" si="3"/>
        <v>205.5</v>
      </c>
      <c r="N11" s="1"/>
    </row>
    <row r="12" ht="21.75" customHeight="1">
      <c r="A12" s="1" t="s">
        <v>98</v>
      </c>
      <c r="B12" s="1" t="s">
        <v>99</v>
      </c>
      <c r="C12" s="1" t="s">
        <v>100</v>
      </c>
      <c r="D12" s="1" t="s">
        <v>38</v>
      </c>
      <c r="E12" s="1" t="s">
        <v>20</v>
      </c>
      <c r="F12" s="1" t="s">
        <v>53</v>
      </c>
      <c r="G12" s="1" t="s">
        <v>101</v>
      </c>
      <c r="H12" s="1" t="s">
        <v>102</v>
      </c>
      <c r="I12" s="1"/>
      <c r="J12" s="1" t="s">
        <v>103</v>
      </c>
      <c r="K12" s="1" t="str">
        <f t="shared" si="1"/>
        <v>valid</v>
      </c>
      <c r="L12" s="5">
        <f t="shared" si="2"/>
        <v>46315</v>
      </c>
      <c r="M12" s="6">
        <f t="shared" si="3"/>
        <v>99.95</v>
      </c>
      <c r="N12" s="1"/>
    </row>
    <row r="13" ht="21.75" customHeight="1">
      <c r="A13" s="1" t="s">
        <v>104</v>
      </c>
      <c r="B13" s="1" t="s">
        <v>105</v>
      </c>
      <c r="C13" s="1" t="s">
        <v>106</v>
      </c>
      <c r="D13" s="1" t="s">
        <v>38</v>
      </c>
      <c r="E13" s="1" t="s">
        <v>20</v>
      </c>
      <c r="F13" s="1" t="s">
        <v>23</v>
      </c>
      <c r="G13" s="1" t="s">
        <v>107</v>
      </c>
      <c r="H13" s="8" t="s">
        <v>108</v>
      </c>
      <c r="I13" s="1"/>
      <c r="J13" s="1" t="s">
        <v>84</v>
      </c>
      <c r="K13" s="1" t="str">
        <f t="shared" si="1"/>
        <v>valid</v>
      </c>
      <c r="L13" s="5">
        <f t="shared" si="2"/>
        <v>46302</v>
      </c>
      <c r="M13" s="6">
        <f t="shared" si="3"/>
        <v>600</v>
      </c>
      <c r="N13" s="1"/>
    </row>
    <row r="14" ht="21.75" customHeight="1">
      <c r="A14" s="1" t="s">
        <v>43</v>
      </c>
      <c r="B14" s="1" t="s">
        <v>44</v>
      </c>
      <c r="C14" s="1" t="s">
        <v>45</v>
      </c>
      <c r="D14" s="1" t="s">
        <v>38</v>
      </c>
      <c r="E14" s="1" t="s">
        <v>20</v>
      </c>
      <c r="F14" s="1" t="s">
        <v>40</v>
      </c>
      <c r="G14" s="1" t="s">
        <v>46</v>
      </c>
      <c r="H14" s="1" t="s">
        <v>47</v>
      </c>
      <c r="I14" s="1"/>
      <c r="J14" s="1" t="s">
        <v>48</v>
      </c>
      <c r="K14" s="1" t="str">
        <f t="shared" si="1"/>
        <v>duplicate</v>
      </c>
      <c r="L14" s="5" t="str">
        <f t="shared" si="2"/>
        <v/>
      </c>
      <c r="M14" s="6" t="str">
        <f t="shared" si="3"/>
        <v/>
      </c>
      <c r="N14" s="1"/>
    </row>
    <row r="15" ht="21.75" customHeight="1">
      <c r="A15" s="1"/>
      <c r="B15" s="1" t="s">
        <v>109</v>
      </c>
      <c r="C15" s="1" t="s">
        <v>110</v>
      </c>
      <c r="D15" s="1" t="s">
        <v>38</v>
      </c>
      <c r="E15" s="1" t="s">
        <v>20</v>
      </c>
      <c r="F15" s="1" t="s">
        <v>40</v>
      </c>
      <c r="G15" s="1" t="s">
        <v>101</v>
      </c>
      <c r="H15" s="1" t="s">
        <v>111</v>
      </c>
      <c r="I15" s="1"/>
      <c r="J15" s="1" t="s">
        <v>112</v>
      </c>
      <c r="K15" s="1" t="str">
        <f t="shared" si="1"/>
        <v>quarantine</v>
      </c>
      <c r="L15" s="5" t="str">
        <f t="shared" si="2"/>
        <v/>
      </c>
      <c r="M15" s="6" t="str">
        <f t="shared" si="3"/>
        <v/>
      </c>
      <c r="N15" s="1"/>
    </row>
    <row r="16" ht="21.75" customHeight="1">
      <c r="A16" s="1" t="s">
        <v>113</v>
      </c>
      <c r="B16" s="1" t="s">
        <v>114</v>
      </c>
      <c r="C16" s="1" t="s">
        <v>115</v>
      </c>
      <c r="D16" s="1" t="s">
        <v>38</v>
      </c>
      <c r="E16" s="1" t="s">
        <v>20</v>
      </c>
      <c r="F16" s="1" t="s">
        <v>40</v>
      </c>
      <c r="G16" s="1" t="s">
        <v>101</v>
      </c>
      <c r="H16" s="1" t="s">
        <v>116</v>
      </c>
      <c r="I16" s="1"/>
      <c r="J16" s="1" t="s">
        <v>117</v>
      </c>
      <c r="K16" s="1" t="str">
        <f t="shared" si="1"/>
        <v>quarantine</v>
      </c>
      <c r="L16" s="5" t="str">
        <f t="shared" si="2"/>
        <v/>
      </c>
      <c r="M16" s="6" t="str">
        <f t="shared" si="3"/>
        <v/>
      </c>
      <c r="N16" s="1"/>
    </row>
    <row r="17" ht="21.75" customHeight="1">
      <c r="A17" s="1" t="s">
        <v>118</v>
      </c>
      <c r="B17" s="1" t="s">
        <v>119</v>
      </c>
      <c r="C17" s="1" t="s">
        <v>120</v>
      </c>
      <c r="D17" s="1" t="s">
        <v>38</v>
      </c>
      <c r="E17" s="1" t="s">
        <v>121</v>
      </c>
      <c r="F17" s="1" t="s">
        <v>40</v>
      </c>
      <c r="G17" s="1" t="s">
        <v>101</v>
      </c>
      <c r="H17" s="1" t="s">
        <v>24</v>
      </c>
      <c r="I17" s="1"/>
      <c r="J17" s="1" t="s">
        <v>122</v>
      </c>
      <c r="K17" s="1" t="str">
        <f t="shared" si="1"/>
        <v>quarantine</v>
      </c>
      <c r="L17" s="5" t="str">
        <f t="shared" si="2"/>
        <v/>
      </c>
      <c r="M17" s="6" t="str">
        <f t="shared" si="3"/>
        <v/>
      </c>
      <c r="N17" s="1"/>
    </row>
    <row r="18" ht="21.75" customHeight="1">
      <c r="A18" s="1" t="s">
        <v>123</v>
      </c>
      <c r="B18" s="1" t="s">
        <v>124</v>
      </c>
      <c r="C18" s="1" t="s">
        <v>125</v>
      </c>
      <c r="D18" s="1" t="s">
        <v>38</v>
      </c>
      <c r="E18" s="1" t="s">
        <v>20</v>
      </c>
      <c r="F18" s="1" t="s">
        <v>40</v>
      </c>
      <c r="G18" s="1" t="s">
        <v>126</v>
      </c>
      <c r="H18" s="1" t="s">
        <v>24</v>
      </c>
      <c r="I18" s="1"/>
      <c r="J18" s="1" t="s">
        <v>127</v>
      </c>
      <c r="K18" s="1" t="str">
        <f t="shared" si="1"/>
        <v>quarantine</v>
      </c>
      <c r="L18" s="5" t="str">
        <f t="shared" si="2"/>
        <v/>
      </c>
      <c r="M18" s="6" t="str">
        <f t="shared" si="3"/>
        <v/>
      </c>
      <c r="N18" s="1"/>
    </row>
    <row r="19" ht="21.75" customHeight="1">
      <c r="A19" s="1" t="s">
        <v>128</v>
      </c>
      <c r="B19" s="1" t="s">
        <v>129</v>
      </c>
      <c r="C19" s="1" t="s">
        <v>130</v>
      </c>
      <c r="D19" s="1" t="s">
        <v>131</v>
      </c>
      <c r="E19" s="1" t="s">
        <v>20</v>
      </c>
      <c r="F19" s="1" t="s">
        <v>40</v>
      </c>
      <c r="G19" s="1" t="s">
        <v>101</v>
      </c>
      <c r="H19" s="1" t="s">
        <v>132</v>
      </c>
      <c r="I19" s="1"/>
      <c r="J19" s="1" t="s">
        <v>133</v>
      </c>
      <c r="K19" s="1" t="str">
        <f t="shared" si="1"/>
        <v>quarantine</v>
      </c>
      <c r="L19" s="5" t="str">
        <f t="shared" si="2"/>
        <v/>
      </c>
      <c r="M19" s="6" t="str">
        <f t="shared" si="3"/>
        <v/>
      </c>
      <c r="N19" s="1"/>
    </row>
    <row r="20" ht="21.75" customHeight="1">
      <c r="A20" s="1" t="s">
        <v>134</v>
      </c>
      <c r="B20" s="1" t="s">
        <v>135</v>
      </c>
      <c r="C20" s="1" t="s">
        <v>136</v>
      </c>
      <c r="D20" s="1" t="s">
        <v>38</v>
      </c>
      <c r="E20" s="1" t="s">
        <v>20</v>
      </c>
      <c r="F20" s="1" t="s">
        <v>40</v>
      </c>
      <c r="G20" s="1" t="s">
        <v>101</v>
      </c>
      <c r="H20" s="1"/>
      <c r="I20" s="1"/>
      <c r="J20" s="1" t="s">
        <v>137</v>
      </c>
      <c r="K20" s="1" t="str">
        <f t="shared" si="1"/>
        <v>quarantine</v>
      </c>
      <c r="L20" s="5" t="str">
        <f t="shared" si="2"/>
        <v/>
      </c>
      <c r="M20" s="6" t="str">
        <f t="shared" si="3"/>
        <v/>
      </c>
      <c r="N20" s="1"/>
    </row>
    <row r="21" ht="21.75" customHeight="1">
      <c r="A21" s="1" t="s">
        <v>35</v>
      </c>
      <c r="B21" s="1" t="s">
        <v>36</v>
      </c>
      <c r="C21" s="1" t="s">
        <v>37</v>
      </c>
      <c r="D21" s="1" t="s">
        <v>38</v>
      </c>
      <c r="E21" s="1" t="s">
        <v>20</v>
      </c>
      <c r="F21" s="1" t="s">
        <v>39</v>
      </c>
      <c r="G21" s="1" t="s">
        <v>40</v>
      </c>
      <c r="H21" s="1" t="s">
        <v>41</v>
      </c>
      <c r="I21" s="1"/>
      <c r="J21" s="1" t="s">
        <v>42</v>
      </c>
      <c r="K21" s="1" t="str">
        <f t="shared" si="1"/>
        <v>duplicate</v>
      </c>
      <c r="L21" s="5" t="str">
        <f t="shared" si="2"/>
        <v/>
      </c>
      <c r="M21" s="6" t="str">
        <f t="shared" si="3"/>
        <v/>
      </c>
      <c r="N21" s="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